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195" windowHeight="10740"/>
  </bookViews>
  <sheets>
    <sheet name="Home Run" sheetId="1" r:id="rId1"/>
    <sheet name="Daisy Chain" sheetId="2" r:id="rId2"/>
  </sheets>
  <calcPr calcId="145621"/>
</workbook>
</file>

<file path=xl/calcChain.xml><?xml version="1.0" encoding="utf-8"?>
<calcChain xmlns="http://schemas.openxmlformats.org/spreadsheetml/2006/main">
  <c r="O47" i="2" l="1"/>
  <c r="O43" i="2"/>
  <c r="O39" i="2"/>
  <c r="O35" i="2"/>
  <c r="O31" i="2"/>
  <c r="O27" i="2"/>
  <c r="O23" i="2"/>
  <c r="O19" i="2"/>
  <c r="O15" i="2"/>
  <c r="O12" i="2"/>
  <c r="O14" i="2" s="1"/>
  <c r="O11" i="2"/>
  <c r="O8" i="2"/>
  <c r="O10" i="2" s="1"/>
  <c r="K47" i="2"/>
  <c r="K43" i="2"/>
  <c r="K39" i="2"/>
  <c r="K35" i="2"/>
  <c r="K31" i="2"/>
  <c r="K27" i="2"/>
  <c r="K23" i="2"/>
  <c r="K19" i="2"/>
  <c r="K15" i="2"/>
  <c r="K11" i="2"/>
  <c r="K8" i="2"/>
  <c r="K10" i="2" s="1"/>
  <c r="G47" i="2"/>
  <c r="G43" i="2"/>
  <c r="G39" i="2"/>
  <c r="G35" i="2"/>
  <c r="G31" i="2"/>
  <c r="G27" i="2"/>
  <c r="G23" i="2"/>
  <c r="G19" i="2"/>
  <c r="G15" i="2"/>
  <c r="G11" i="2"/>
  <c r="G8" i="2"/>
  <c r="G12" i="2" s="1"/>
  <c r="C23" i="2"/>
  <c r="C47" i="2"/>
  <c r="C43" i="2"/>
  <c r="C39" i="2"/>
  <c r="C35" i="2"/>
  <c r="C31" i="2"/>
  <c r="C27" i="2"/>
  <c r="C19" i="2"/>
  <c r="C15" i="2"/>
  <c r="C11" i="2"/>
  <c r="O16" i="2" l="1"/>
  <c r="K12" i="2"/>
  <c r="G14" i="2"/>
  <c r="G16" i="2"/>
  <c r="G10" i="2"/>
  <c r="C18" i="2"/>
  <c r="C20" i="2"/>
  <c r="C22" i="2" s="1"/>
  <c r="C16" i="2"/>
  <c r="C14" i="2"/>
  <c r="C10" i="2"/>
  <c r="C12" i="2"/>
  <c r="C8" i="2"/>
  <c r="C24" i="2" l="1"/>
  <c r="C26" i="2" s="1"/>
  <c r="O20" i="2"/>
  <c r="O18" i="2"/>
  <c r="K16" i="2"/>
  <c r="K14" i="2"/>
  <c r="G18" i="2"/>
  <c r="G20" i="2"/>
  <c r="C28" i="2"/>
  <c r="M7" i="1"/>
  <c r="S9" i="1" s="1"/>
  <c r="M9" i="1"/>
  <c r="L9" i="1"/>
  <c r="K9" i="1"/>
  <c r="J9" i="1"/>
  <c r="I9" i="1"/>
  <c r="H9" i="1"/>
  <c r="G9" i="1"/>
  <c r="F9" i="1"/>
  <c r="E9" i="1"/>
  <c r="K21" i="1" l="1"/>
  <c r="K22" i="1"/>
  <c r="E21" i="1"/>
  <c r="E22" i="1"/>
  <c r="F21" i="1"/>
  <c r="F22" i="1"/>
  <c r="J21" i="1"/>
  <c r="J22" i="1"/>
  <c r="S21" i="1"/>
  <c r="S22" i="1"/>
  <c r="L21" i="1"/>
  <c r="L22" i="1"/>
  <c r="G21" i="1"/>
  <c r="G22" i="1"/>
  <c r="H21" i="1"/>
  <c r="H22" i="1"/>
  <c r="I21" i="1"/>
  <c r="I22" i="1"/>
  <c r="M21" i="1"/>
  <c r="M22" i="1"/>
  <c r="O24" i="2"/>
  <c r="O22" i="2"/>
  <c r="K20" i="2"/>
  <c r="K18" i="2"/>
  <c r="G24" i="2"/>
  <c r="G22" i="2"/>
  <c r="C30" i="2"/>
  <c r="C32" i="2"/>
  <c r="P9" i="1"/>
  <c r="Q9" i="1"/>
  <c r="R9" i="1"/>
  <c r="R21" i="1" l="1"/>
  <c r="R22" i="1"/>
  <c r="Q21" i="1"/>
  <c r="Q22" i="1"/>
  <c r="P21" i="1"/>
  <c r="P22" i="1"/>
  <c r="O26" i="2"/>
  <c r="O28" i="2"/>
  <c r="K24" i="2"/>
  <c r="K22" i="2"/>
  <c r="G26" i="2"/>
  <c r="G28" i="2"/>
  <c r="C34" i="2"/>
  <c r="C36" i="2"/>
  <c r="O30" i="2" l="1"/>
  <c r="O32" i="2"/>
  <c r="K26" i="2"/>
  <c r="K28" i="2"/>
  <c r="G30" i="2"/>
  <c r="G32" i="2"/>
  <c r="C38" i="2"/>
  <c r="C40" i="2"/>
  <c r="O36" i="2" l="1"/>
  <c r="O34" i="2"/>
  <c r="K30" i="2"/>
  <c r="K32" i="2"/>
  <c r="G36" i="2"/>
  <c r="G34" i="2"/>
  <c r="C42" i="2"/>
  <c r="C44" i="2"/>
  <c r="C46" i="2" s="1"/>
  <c r="O40" i="2" l="1"/>
  <c r="O38" i="2"/>
  <c r="K36" i="2"/>
  <c r="K34" i="2"/>
  <c r="G40" i="2"/>
  <c r="G38" i="2"/>
  <c r="O42" i="2" l="1"/>
  <c r="O44" i="2"/>
  <c r="O46" i="2" s="1"/>
  <c r="K40" i="2"/>
  <c r="K38" i="2"/>
  <c r="G42" i="2"/>
  <c r="G44" i="2"/>
  <c r="G46" i="2" s="1"/>
  <c r="K42" i="2" l="1"/>
  <c r="K44" i="2"/>
  <c r="K46" i="2" s="1"/>
</calcChain>
</file>

<file path=xl/sharedStrings.xml><?xml version="1.0" encoding="utf-8"?>
<sst xmlns="http://schemas.openxmlformats.org/spreadsheetml/2006/main" count="179" uniqueCount="61">
  <si>
    <t>8-way Tap</t>
  </si>
  <si>
    <t>dBmV</t>
  </si>
  <si>
    <t>In</t>
  </si>
  <si>
    <t>dB</t>
  </si>
  <si>
    <t xml:space="preserve"> </t>
  </si>
  <si>
    <t>Feet</t>
  </si>
  <si>
    <t>Cable Loss</t>
  </si>
  <si>
    <t>TV dB</t>
  </si>
  <si>
    <t>2-97</t>
  </si>
  <si>
    <t>Chan</t>
  </si>
  <si>
    <t>2-13</t>
  </si>
  <si>
    <t>2-32</t>
  </si>
  <si>
    <t>2-71</t>
  </si>
  <si>
    <t>Loss</t>
  </si>
  <si>
    <t>The amount of loss varies by the highest channel frequency in the system</t>
  </si>
  <si>
    <t>For taps, you can insert the dB valed in the center red block and insertion loss</t>
  </si>
  <si>
    <t>for the channel range you're using. 14 - 30 dB typically average 1 or so dB under 550 MHz.</t>
  </si>
  <si>
    <t xml:space="preserve">In this design concept, you can daisy-chain 8-way taps for most home-runs, using a 4-way splitter at the end for the long runs. </t>
  </si>
  <si>
    <t xml:space="preserve">The goal is to provide no less than 0 DB at each TV, levels of 20+ dB are fine for digital channels. </t>
  </si>
  <si>
    <t xml:space="preserve">Levels for analog channels are ideally between 10 and 15 dB. </t>
  </si>
  <si>
    <t xml:space="preserve">This design could feed individual TVs, or act as the central distribution point for  a large system, with multiple TVs at each drop. </t>
  </si>
  <si>
    <t>For this application, the typical solution would be to start with 45 dB and use a 14 dB tap, yeilding 31 dB at each tap.</t>
  </si>
  <si>
    <t>Ins. Loss</t>
  </si>
  <si>
    <t>Tap dB</t>
  </si>
  <si>
    <t>1-way Tap</t>
  </si>
  <si>
    <t>2-way Tap</t>
  </si>
  <si>
    <t>4-way Tap</t>
  </si>
  <si>
    <t>Notes:</t>
  </si>
  <si>
    <t>Home-Run System or Central RF Feed</t>
  </si>
  <si>
    <t>Daisy-Chain Calc</t>
  </si>
  <si>
    <t xml:space="preserve">Initial RF Level </t>
  </si>
  <si>
    <t>Feet Run | Total</t>
  </si>
  <si>
    <t>Typical Tap loss</t>
  </si>
  <si>
    <t>Notes</t>
  </si>
  <si>
    <t>1. Enter the  cable attenuation loss for the system</t>
  </si>
  <si>
    <t>2. Enter the typical Tap insertion loss expected</t>
  </si>
  <si>
    <t>Insertion loss at 550 MHz, 211 Mhz ratings will be less</t>
  </si>
  <si>
    <t>3. Enter the initial RF level where the chain begins</t>
  </si>
  <si>
    <t>4. Enter the distances between taps</t>
  </si>
  <si>
    <t>5. Change tap dB to reach desired level</t>
  </si>
  <si>
    <t>MHz</t>
  </si>
  <si>
    <t># Chan</t>
  </si>
  <si>
    <t>RF Feed</t>
  </si>
  <si>
    <t>2. Enter feet in each run</t>
  </si>
  <si>
    <t>RG11</t>
  </si>
  <si>
    <t xml:space="preserve">RG6 </t>
  </si>
  <si>
    <t>Coax loss</t>
  </si>
  <si>
    <t>1.5</t>
  </si>
  <si>
    <t>1.81</t>
  </si>
  <si>
    <t>2.06</t>
  </si>
  <si>
    <t>You could also set the tap to 10.5 dB, using it as an 8-way splitter.</t>
  </si>
  <si>
    <t>You can insert the RG11 coax loss factor to evaluate if you should run that cable for trunk runs.</t>
  </si>
  <si>
    <t>2.85</t>
  </si>
  <si>
    <t>4-way Splitter</t>
  </si>
  <si>
    <t>Highest Channel</t>
  </si>
  <si>
    <t>Channel 2</t>
  </si>
  <si>
    <t>CH2</t>
  </si>
  <si>
    <t>Each block shows dB at highest channel, Channel 2 below</t>
  </si>
  <si>
    <r>
      <rPr>
        <sz val="11"/>
        <color rgb="FFFF0000"/>
        <rFont val="Calibri"/>
        <family val="2"/>
        <scheme val="minor"/>
      </rPr>
      <t>Feet Run</t>
    </r>
    <r>
      <rPr>
        <sz val="11"/>
        <color theme="1"/>
        <rFont val="Calibri"/>
        <family val="2"/>
        <scheme val="minor"/>
      </rPr>
      <t xml:space="preserve"> | Total</t>
    </r>
  </si>
  <si>
    <t>1. Enter Coax Loss, starting RF Feed and tap values - Red</t>
  </si>
  <si>
    <t>Last should terminate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</si>
</sst>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8" xfId="0" applyBorder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9" xfId="0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1" fillId="0" borderId="14" xfId="0" applyFont="1" applyBorder="1"/>
    <xf numFmtId="0" fontId="0" fillId="0" borderId="0" xfId="0" applyAlignment="1">
      <alignment horizontal="right"/>
    </xf>
    <xf numFmtId="0" fontId="0" fillId="0" borderId="0" xfId="0" applyAlignment="1"/>
    <xf numFmtId="49" fontId="0" fillId="0" borderId="0" xfId="0" applyNumberFormat="1" applyAlignment="1">
      <alignment horizontal="center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vertical="top"/>
    </xf>
    <xf numFmtId="49" fontId="0" fillId="0" borderId="14" xfId="0" applyNumberForma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7" xfId="0" applyFont="1" applyBorder="1"/>
    <xf numFmtId="0" fontId="1" fillId="0" borderId="16" xfId="0" applyFont="1" applyBorder="1"/>
    <xf numFmtId="0" fontId="1" fillId="0" borderId="0" xfId="0" applyFont="1" applyBorder="1"/>
    <xf numFmtId="0" fontId="2" fillId="0" borderId="14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1" fillId="2" borderId="6" xfId="0" applyFont="1" applyFill="1" applyBorder="1"/>
    <xf numFmtId="164" fontId="0" fillId="2" borderId="1" xfId="0" applyNumberFormat="1" applyFill="1" applyBorder="1" applyAlignment="1">
      <alignment horizontal="center"/>
    </xf>
    <xf numFmtId="164" fontId="4" fillId="0" borderId="9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zoomScale="149" zoomScaleNormal="149" workbookViewId="0"/>
  </sheetViews>
  <sheetFormatPr defaultRowHeight="15" x14ac:dyDescent="0.25"/>
  <cols>
    <col min="2" max="2" width="11.28515625" customWidth="1"/>
    <col min="6" max="6" width="10.7109375" customWidth="1"/>
    <col min="9" max="9" width="10" customWidth="1"/>
  </cols>
  <sheetData>
    <row r="1" spans="1:19" ht="18.75" x14ac:dyDescent="0.3">
      <c r="B1" s="10" t="s">
        <v>28</v>
      </c>
    </row>
    <row r="2" spans="1:19" ht="12.75" customHeight="1" x14ac:dyDescent="0.3">
      <c r="C2" s="15"/>
      <c r="D2" s="16"/>
      <c r="F2" s="10"/>
    </row>
    <row r="3" spans="1:19" ht="15.75" customHeight="1" x14ac:dyDescent="0.3">
      <c r="A3" t="s">
        <v>59</v>
      </c>
      <c r="C3" s="15"/>
      <c r="D3" s="16"/>
      <c r="F3" s="10"/>
      <c r="G3" s="13">
        <v>2.87</v>
      </c>
      <c r="H3" t="s">
        <v>6</v>
      </c>
      <c r="J3" t="s">
        <v>14</v>
      </c>
    </row>
    <row r="4" spans="1:19" x14ac:dyDescent="0.25">
      <c r="A4" t="s">
        <v>43</v>
      </c>
      <c r="C4" s="15"/>
      <c r="D4" s="16"/>
    </row>
    <row r="5" spans="1:19" x14ac:dyDescent="0.25">
      <c r="C5" s="15"/>
      <c r="D5" s="16"/>
    </row>
    <row r="6" spans="1:19" ht="15.75" thickBot="1" x14ac:dyDescent="0.3">
      <c r="C6" t="s">
        <v>42</v>
      </c>
      <c r="G6" s="1"/>
    </row>
    <row r="7" spans="1:19" x14ac:dyDescent="0.25">
      <c r="C7" s="13">
        <v>33</v>
      </c>
      <c r="D7" s="6" t="s">
        <v>3</v>
      </c>
      <c r="E7" s="30" t="s">
        <v>2</v>
      </c>
      <c r="F7" s="31" t="s">
        <v>0</v>
      </c>
      <c r="G7" s="32">
        <v>20</v>
      </c>
      <c r="H7" s="31" t="s">
        <v>1</v>
      </c>
      <c r="I7" s="31"/>
      <c r="J7" s="31" t="s">
        <v>22</v>
      </c>
      <c r="K7" s="33">
        <v>1</v>
      </c>
      <c r="L7" s="31" t="s">
        <v>1</v>
      </c>
      <c r="M7" s="4">
        <f>+C7-K7</f>
        <v>32</v>
      </c>
      <c r="N7" s="5" t="s">
        <v>3</v>
      </c>
      <c r="O7" s="5" t="s">
        <v>4</v>
      </c>
      <c r="P7" s="30" t="s">
        <v>2</v>
      </c>
      <c r="Q7" s="31" t="s">
        <v>53</v>
      </c>
      <c r="R7" s="37"/>
      <c r="S7" s="7"/>
    </row>
    <row r="8" spans="1:19" ht="15.75" thickBot="1" x14ac:dyDescent="0.3">
      <c r="C8">
        <v>2</v>
      </c>
      <c r="E8" s="34"/>
      <c r="F8" s="35"/>
      <c r="G8" s="35"/>
      <c r="H8" s="35"/>
      <c r="I8" s="35"/>
      <c r="J8" s="35"/>
      <c r="K8" s="35"/>
      <c r="L8" s="36"/>
      <c r="M8" s="7"/>
      <c r="N8" s="7"/>
      <c r="O8" s="7"/>
      <c r="P8" s="34"/>
      <c r="Q8" s="38">
        <v>7</v>
      </c>
      <c r="R8" s="36" t="s">
        <v>3</v>
      </c>
      <c r="S8" s="7"/>
    </row>
    <row r="9" spans="1:19" x14ac:dyDescent="0.25">
      <c r="D9" s="14" t="s">
        <v>3</v>
      </c>
      <c r="E9" s="8">
        <f t="shared" ref="E9:M9" si="0">+$C$7-$G$7</f>
        <v>13</v>
      </c>
      <c r="F9" s="8">
        <f t="shared" si="0"/>
        <v>13</v>
      </c>
      <c r="G9" s="8">
        <f t="shared" si="0"/>
        <v>13</v>
      </c>
      <c r="H9" s="8">
        <f t="shared" si="0"/>
        <v>13</v>
      </c>
      <c r="I9" s="8">
        <f t="shared" si="0"/>
        <v>13</v>
      </c>
      <c r="J9" s="8">
        <f t="shared" si="0"/>
        <v>13</v>
      </c>
      <c r="K9" s="8">
        <f t="shared" si="0"/>
        <v>13</v>
      </c>
      <c r="L9" s="8">
        <f t="shared" si="0"/>
        <v>13</v>
      </c>
      <c r="M9" s="11">
        <f t="shared" si="0"/>
        <v>13</v>
      </c>
      <c r="O9" s="14" t="s">
        <v>3</v>
      </c>
      <c r="P9" s="8">
        <f>+$M$7-$Q$8</f>
        <v>25</v>
      </c>
      <c r="Q9" s="8">
        <f>+$M$7-$Q$8</f>
        <v>25</v>
      </c>
      <c r="R9" s="8">
        <f>+$M$7-$Q$8</f>
        <v>25</v>
      </c>
      <c r="S9" s="11">
        <f>+$M$7-$Q$8</f>
        <v>25</v>
      </c>
    </row>
    <row r="10" spans="1:19" x14ac:dyDescent="0.25">
      <c r="D10" s="14"/>
      <c r="E10" s="2"/>
      <c r="F10" s="2"/>
      <c r="G10" s="2"/>
      <c r="H10" s="2"/>
      <c r="I10" s="3"/>
      <c r="J10" s="2"/>
      <c r="K10" s="2"/>
      <c r="L10" s="2"/>
      <c r="M10" s="2"/>
      <c r="O10" s="14"/>
      <c r="P10" s="2"/>
      <c r="Q10" s="2"/>
      <c r="R10" s="2"/>
      <c r="S10" s="2"/>
    </row>
    <row r="11" spans="1:19" x14ac:dyDescent="0.25">
      <c r="D11" s="14"/>
      <c r="E11" s="2"/>
      <c r="F11" s="2"/>
      <c r="G11" s="2"/>
      <c r="H11" s="2"/>
      <c r="I11" s="3"/>
      <c r="J11" s="2"/>
      <c r="K11" s="2"/>
      <c r="L11" s="2"/>
      <c r="M11" s="2"/>
      <c r="O11" s="14"/>
      <c r="P11" s="2"/>
      <c r="Q11" s="2"/>
      <c r="R11" s="2"/>
      <c r="S11" s="2"/>
    </row>
    <row r="12" spans="1:19" x14ac:dyDescent="0.25">
      <c r="D12" s="14"/>
      <c r="E12" s="2"/>
      <c r="F12" s="2"/>
      <c r="G12" s="2"/>
      <c r="H12" s="2"/>
      <c r="I12" s="3"/>
      <c r="J12" s="2"/>
      <c r="K12" s="2"/>
      <c r="L12" s="2"/>
      <c r="M12" s="2"/>
      <c r="O12" s="14"/>
      <c r="P12" s="2"/>
      <c r="Q12" s="2"/>
      <c r="R12" s="2"/>
      <c r="S12" s="2"/>
    </row>
    <row r="13" spans="1:19" x14ac:dyDescent="0.25">
      <c r="D13" s="14"/>
      <c r="E13" s="2"/>
      <c r="F13" s="2"/>
      <c r="G13" s="2"/>
      <c r="H13" s="2"/>
      <c r="I13" s="3"/>
      <c r="J13" s="2"/>
      <c r="K13" s="2"/>
      <c r="L13" s="2"/>
      <c r="M13" s="2"/>
      <c r="O13" s="14"/>
      <c r="P13" s="2"/>
      <c r="Q13" s="2"/>
      <c r="R13" s="2"/>
      <c r="S13" s="2"/>
    </row>
    <row r="14" spans="1:19" x14ac:dyDescent="0.25">
      <c r="D14" s="14"/>
      <c r="E14" s="2"/>
      <c r="F14" s="2"/>
      <c r="G14" s="2"/>
      <c r="H14" s="2"/>
      <c r="I14" s="3"/>
      <c r="J14" s="2"/>
      <c r="K14" s="2"/>
      <c r="L14" s="2"/>
      <c r="M14" s="2"/>
      <c r="P14" s="2"/>
      <c r="Q14" s="2"/>
      <c r="R14" s="2"/>
      <c r="S14" s="2"/>
    </row>
    <row r="15" spans="1:19" x14ac:dyDescent="0.25">
      <c r="D15" s="14" t="s">
        <v>5</v>
      </c>
      <c r="E15" s="22">
        <v>100</v>
      </c>
      <c r="F15" s="22">
        <v>50</v>
      </c>
      <c r="G15" s="22">
        <v>150</v>
      </c>
      <c r="H15" s="22">
        <v>200</v>
      </c>
      <c r="I15" s="23">
        <v>250</v>
      </c>
      <c r="J15" s="22">
        <v>50</v>
      </c>
      <c r="K15" s="22">
        <v>75</v>
      </c>
      <c r="L15" s="22">
        <v>138</v>
      </c>
      <c r="M15" s="22">
        <v>75</v>
      </c>
      <c r="O15" s="14" t="s">
        <v>5</v>
      </c>
      <c r="P15" s="22">
        <v>300</v>
      </c>
      <c r="Q15" s="22">
        <v>400</v>
      </c>
      <c r="R15" s="22">
        <v>500</v>
      </c>
      <c r="S15" s="22">
        <v>600</v>
      </c>
    </row>
    <row r="16" spans="1:19" x14ac:dyDescent="0.25">
      <c r="D16" s="14"/>
      <c r="E16" s="2"/>
      <c r="F16" s="2"/>
      <c r="G16" s="2"/>
      <c r="H16" s="2"/>
      <c r="I16" s="3"/>
      <c r="J16" s="2"/>
      <c r="K16" s="2"/>
      <c r="L16" s="2"/>
      <c r="M16" s="2"/>
      <c r="P16" s="2"/>
      <c r="Q16" s="2"/>
      <c r="R16" s="2"/>
      <c r="S16" s="2"/>
    </row>
    <row r="17" spans="2:19" x14ac:dyDescent="0.25">
      <c r="D17" s="14"/>
      <c r="E17" s="2"/>
      <c r="F17" s="2"/>
      <c r="G17" s="2"/>
      <c r="H17" s="2"/>
      <c r="I17" s="3"/>
      <c r="J17" s="2"/>
      <c r="K17" s="2"/>
      <c r="L17" s="2"/>
      <c r="M17" s="2"/>
      <c r="P17" s="2"/>
      <c r="Q17" s="2"/>
      <c r="R17" s="2"/>
      <c r="S17" s="2"/>
    </row>
    <row r="18" spans="2:19" x14ac:dyDescent="0.25">
      <c r="D18" s="14"/>
      <c r="E18" s="2"/>
      <c r="F18" s="2"/>
      <c r="G18" s="2"/>
      <c r="H18" s="2"/>
      <c r="I18" s="3"/>
      <c r="J18" s="2"/>
      <c r="K18" s="2"/>
      <c r="L18" s="2"/>
      <c r="M18" s="2"/>
      <c r="P18" s="2"/>
      <c r="Q18" s="2"/>
      <c r="R18" s="2"/>
      <c r="S18" s="2"/>
    </row>
    <row r="19" spans="2:19" x14ac:dyDescent="0.25">
      <c r="D19" s="14"/>
      <c r="E19" s="2"/>
      <c r="F19" s="2"/>
      <c r="G19" s="2"/>
      <c r="H19" s="2"/>
      <c r="I19" s="3"/>
      <c r="J19" s="2"/>
      <c r="K19" s="2"/>
      <c r="L19" s="2"/>
      <c r="M19" s="2"/>
      <c r="P19" s="2"/>
      <c r="Q19" s="2"/>
      <c r="R19" s="2"/>
      <c r="S19" s="2"/>
    </row>
    <row r="20" spans="2:19" x14ac:dyDescent="0.25">
      <c r="D20" s="14"/>
      <c r="E20" s="2"/>
      <c r="F20" s="2"/>
      <c r="G20" s="2"/>
      <c r="H20" s="2"/>
      <c r="I20" s="3"/>
      <c r="J20" s="2"/>
      <c r="K20" s="2"/>
      <c r="L20" s="2"/>
      <c r="M20" s="2"/>
      <c r="P20" s="2"/>
      <c r="Q20" s="2"/>
      <c r="R20" s="2"/>
      <c r="S20" s="2"/>
    </row>
    <row r="21" spans="2:19" x14ac:dyDescent="0.25">
      <c r="B21" t="s">
        <v>54</v>
      </c>
      <c r="D21" s="14" t="s">
        <v>7</v>
      </c>
      <c r="E21" s="12">
        <f t="shared" ref="E21:M21" si="1">+E9-(+E15/100*+$G$3)</f>
        <v>10.129999999999999</v>
      </c>
      <c r="F21" s="12">
        <f t="shared" si="1"/>
        <v>11.565</v>
      </c>
      <c r="G21" s="12">
        <f t="shared" si="1"/>
        <v>8.6950000000000003</v>
      </c>
      <c r="H21" s="12">
        <f t="shared" si="1"/>
        <v>7.26</v>
      </c>
      <c r="I21" s="12">
        <f t="shared" si="1"/>
        <v>5.8249999999999993</v>
      </c>
      <c r="J21" s="12">
        <f t="shared" si="1"/>
        <v>11.565</v>
      </c>
      <c r="K21" s="12">
        <f t="shared" si="1"/>
        <v>10.8475</v>
      </c>
      <c r="L21" s="12">
        <f t="shared" si="1"/>
        <v>9.0394000000000005</v>
      </c>
      <c r="M21" s="12">
        <f t="shared" si="1"/>
        <v>10.8475</v>
      </c>
      <c r="O21" s="14" t="s">
        <v>7</v>
      </c>
      <c r="P21" s="12">
        <f>+P9-(+P15/100*+$G$3)</f>
        <v>16.39</v>
      </c>
      <c r="Q21" s="12">
        <f t="shared" ref="Q21:S21" si="2">+Q9-(+Q15/100*+$G$3)</f>
        <v>13.52</v>
      </c>
      <c r="R21" s="12">
        <f t="shared" si="2"/>
        <v>10.649999999999999</v>
      </c>
      <c r="S21" s="12">
        <f t="shared" si="2"/>
        <v>7.7800000000000011</v>
      </c>
    </row>
    <row r="22" spans="2:19" x14ac:dyDescent="0.25">
      <c r="B22" s="44" t="s">
        <v>55</v>
      </c>
      <c r="E22" s="40">
        <f t="shared" ref="E22:M22" si="3">+E9-(+E15/100*1.5)</f>
        <v>11.5</v>
      </c>
      <c r="F22" s="40">
        <f t="shared" si="3"/>
        <v>12.25</v>
      </c>
      <c r="G22" s="40">
        <f t="shared" si="3"/>
        <v>10.75</v>
      </c>
      <c r="H22" s="40">
        <f t="shared" si="3"/>
        <v>10</v>
      </c>
      <c r="I22" s="40">
        <f t="shared" si="3"/>
        <v>9.25</v>
      </c>
      <c r="J22" s="40">
        <f t="shared" si="3"/>
        <v>12.25</v>
      </c>
      <c r="K22" s="40">
        <f t="shared" si="3"/>
        <v>11.875</v>
      </c>
      <c r="L22" s="40">
        <f t="shared" si="3"/>
        <v>10.93</v>
      </c>
      <c r="M22" s="40">
        <f t="shared" si="3"/>
        <v>11.875</v>
      </c>
      <c r="P22" s="40">
        <f>+P9-(+P15/100*1.5)</f>
        <v>20.5</v>
      </c>
      <c r="Q22" s="40">
        <f>+Q9-(+Q15/100*1.5)</f>
        <v>19</v>
      </c>
      <c r="R22" s="40">
        <f>+R9-(+R15/100*1.5)</f>
        <v>17.5</v>
      </c>
      <c r="S22" s="40">
        <f>+S9-(+S15/100*1.5)</f>
        <v>16</v>
      </c>
    </row>
    <row r="24" spans="2:19" x14ac:dyDescent="0.25">
      <c r="C24" s="45" t="s">
        <v>24</v>
      </c>
      <c r="D24" s="45"/>
      <c r="E24" s="45" t="s">
        <v>25</v>
      </c>
      <c r="F24" s="45"/>
      <c r="G24" s="45" t="s">
        <v>26</v>
      </c>
      <c r="H24" s="45"/>
      <c r="I24" s="45" t="s">
        <v>0</v>
      </c>
      <c r="J24" s="45"/>
      <c r="L24" s="45" t="s">
        <v>46</v>
      </c>
      <c r="M24" s="45"/>
    </row>
    <row r="25" spans="2:19" x14ac:dyDescent="0.25">
      <c r="C25" s="18" t="s">
        <v>23</v>
      </c>
      <c r="D25" s="18" t="s">
        <v>13</v>
      </c>
      <c r="E25" s="18" t="s">
        <v>23</v>
      </c>
      <c r="F25" s="18" t="s">
        <v>13</v>
      </c>
      <c r="G25" s="18" t="s">
        <v>23</v>
      </c>
      <c r="H25" s="18" t="s">
        <v>13</v>
      </c>
      <c r="I25" s="18" t="s">
        <v>23</v>
      </c>
      <c r="J25" s="18" t="s">
        <v>13</v>
      </c>
      <c r="L25" s="20" t="s">
        <v>45</v>
      </c>
      <c r="M25" s="27" t="s">
        <v>44</v>
      </c>
      <c r="N25" s="20" t="s">
        <v>9</v>
      </c>
      <c r="O25" s="27" t="s">
        <v>41</v>
      </c>
      <c r="P25" s="27" t="s">
        <v>40</v>
      </c>
    </row>
    <row r="26" spans="2:19" x14ac:dyDescent="0.25">
      <c r="C26" s="17">
        <v>8</v>
      </c>
      <c r="D26" s="17">
        <v>1.85</v>
      </c>
      <c r="E26" s="17">
        <v>8</v>
      </c>
      <c r="F26" s="17">
        <v>3.6</v>
      </c>
      <c r="G26" s="17" t="s">
        <v>4</v>
      </c>
      <c r="H26" s="17" t="s">
        <v>4</v>
      </c>
      <c r="I26" s="17" t="s">
        <v>4</v>
      </c>
      <c r="J26" s="17" t="s">
        <v>4</v>
      </c>
      <c r="L26" s="17">
        <v>2</v>
      </c>
      <c r="M26" s="21" t="s">
        <v>47</v>
      </c>
      <c r="N26" s="21" t="s">
        <v>8</v>
      </c>
      <c r="O26" s="28">
        <v>8</v>
      </c>
      <c r="P26" s="17">
        <v>100</v>
      </c>
    </row>
    <row r="27" spans="2:19" x14ac:dyDescent="0.25">
      <c r="C27" s="17">
        <v>10</v>
      </c>
      <c r="D27" s="17">
        <v>1.6</v>
      </c>
      <c r="E27" s="17">
        <v>10</v>
      </c>
      <c r="F27" s="17">
        <v>2</v>
      </c>
      <c r="G27" s="17">
        <v>10</v>
      </c>
      <c r="H27" s="17">
        <v>3.9</v>
      </c>
      <c r="I27" s="17" t="s">
        <v>4</v>
      </c>
      <c r="J27" s="17" t="s">
        <v>4</v>
      </c>
      <c r="L27" s="17">
        <v>2.87</v>
      </c>
      <c r="M27" s="21" t="s">
        <v>48</v>
      </c>
      <c r="N27" s="21" t="s">
        <v>10</v>
      </c>
      <c r="O27" s="29">
        <v>26</v>
      </c>
      <c r="P27" s="17">
        <v>211</v>
      </c>
    </row>
    <row r="28" spans="2:19" x14ac:dyDescent="0.25">
      <c r="C28" s="17">
        <v>12</v>
      </c>
      <c r="D28" s="17">
        <v>1.2</v>
      </c>
      <c r="E28" s="17">
        <v>12</v>
      </c>
      <c r="F28" s="17">
        <v>1.9</v>
      </c>
      <c r="G28" s="17">
        <v>12</v>
      </c>
      <c r="H28" s="17">
        <v>3.9</v>
      </c>
      <c r="I28" s="17" t="s">
        <v>4</v>
      </c>
      <c r="J28" s="17" t="s">
        <v>4</v>
      </c>
      <c r="L28" s="17">
        <v>3.24</v>
      </c>
      <c r="M28" s="21" t="s">
        <v>49</v>
      </c>
      <c r="N28" s="21" t="s">
        <v>11</v>
      </c>
      <c r="O28" s="17">
        <v>37</v>
      </c>
      <c r="P28" s="17">
        <v>270</v>
      </c>
    </row>
    <row r="29" spans="2:19" x14ac:dyDescent="0.25">
      <c r="C29" s="17">
        <v>14</v>
      </c>
      <c r="D29" s="17">
        <v>1.2</v>
      </c>
      <c r="E29" s="17">
        <v>14</v>
      </c>
      <c r="F29" s="17">
        <v>1.4</v>
      </c>
      <c r="G29" s="17">
        <v>14</v>
      </c>
      <c r="H29" s="17">
        <v>2</v>
      </c>
      <c r="I29" s="17">
        <v>14</v>
      </c>
      <c r="J29" s="17">
        <v>5.5</v>
      </c>
      <c r="L29" s="17">
        <v>4.5</v>
      </c>
      <c r="M29" s="21" t="s">
        <v>52</v>
      </c>
      <c r="N29" s="21" t="s">
        <v>12</v>
      </c>
      <c r="O29" s="17">
        <v>76</v>
      </c>
      <c r="P29" s="17">
        <v>500</v>
      </c>
    </row>
    <row r="30" spans="2:19" x14ac:dyDescent="0.25">
      <c r="C30" s="17">
        <v>16</v>
      </c>
      <c r="D30" s="17">
        <v>1.1000000000000001</v>
      </c>
      <c r="E30" s="17">
        <v>16</v>
      </c>
      <c r="F30" s="17">
        <v>1.1000000000000001</v>
      </c>
      <c r="G30" s="17">
        <v>16</v>
      </c>
      <c r="H30" s="17">
        <v>1.5</v>
      </c>
      <c r="I30" s="17">
        <v>16</v>
      </c>
      <c r="J30" s="17">
        <v>4</v>
      </c>
    </row>
    <row r="31" spans="2:19" x14ac:dyDescent="0.25">
      <c r="C31" s="17">
        <v>18</v>
      </c>
      <c r="D31" s="17">
        <v>1.1000000000000001</v>
      </c>
      <c r="E31" s="17">
        <v>18</v>
      </c>
      <c r="F31" s="17">
        <v>0.8</v>
      </c>
      <c r="G31" s="17">
        <v>18</v>
      </c>
      <c r="H31" s="17">
        <v>1.2</v>
      </c>
      <c r="I31" s="17">
        <v>18</v>
      </c>
      <c r="J31" s="17">
        <v>1.5</v>
      </c>
    </row>
    <row r="32" spans="2:19" x14ac:dyDescent="0.25">
      <c r="C32" s="17">
        <v>20</v>
      </c>
      <c r="D32" s="17">
        <v>1.1000000000000001</v>
      </c>
      <c r="E32" s="17">
        <v>20</v>
      </c>
      <c r="F32" s="17">
        <v>0.8</v>
      </c>
      <c r="G32" s="17">
        <v>20</v>
      </c>
      <c r="H32" s="17">
        <v>0.8</v>
      </c>
      <c r="I32" s="17">
        <v>20</v>
      </c>
      <c r="J32" s="17">
        <v>1.5</v>
      </c>
    </row>
    <row r="33" spans="3:10" x14ac:dyDescent="0.25">
      <c r="C33" s="17">
        <v>24</v>
      </c>
      <c r="D33" s="17">
        <v>1.1000000000000001</v>
      </c>
      <c r="E33" s="17">
        <v>24</v>
      </c>
      <c r="F33" s="17">
        <v>0.8</v>
      </c>
      <c r="G33" s="17">
        <v>24</v>
      </c>
      <c r="H33" s="17">
        <v>0.8</v>
      </c>
      <c r="I33" s="17">
        <v>23</v>
      </c>
      <c r="J33" s="17">
        <v>1.6</v>
      </c>
    </row>
    <row r="34" spans="3:10" x14ac:dyDescent="0.25">
      <c r="C34" t="s">
        <v>36</v>
      </c>
    </row>
    <row r="36" spans="3:10" x14ac:dyDescent="0.25">
      <c r="C36" s="9" t="s">
        <v>27</v>
      </c>
    </row>
    <row r="37" spans="3:10" x14ac:dyDescent="0.25">
      <c r="C37" t="s">
        <v>15</v>
      </c>
    </row>
    <row r="38" spans="3:10" x14ac:dyDescent="0.25">
      <c r="C38" t="s">
        <v>16</v>
      </c>
    </row>
    <row r="40" spans="3:10" x14ac:dyDescent="0.25">
      <c r="C40" t="s">
        <v>17</v>
      </c>
    </row>
    <row r="41" spans="3:10" x14ac:dyDescent="0.25">
      <c r="C41" t="s">
        <v>18</v>
      </c>
    </row>
    <row r="42" spans="3:10" x14ac:dyDescent="0.25">
      <c r="C42" t="s">
        <v>19</v>
      </c>
    </row>
    <row r="44" spans="3:10" x14ac:dyDescent="0.25">
      <c r="C44" t="s">
        <v>20</v>
      </c>
    </row>
    <row r="45" spans="3:10" x14ac:dyDescent="0.25">
      <c r="C45" t="s">
        <v>21</v>
      </c>
    </row>
    <row r="46" spans="3:10" x14ac:dyDescent="0.25">
      <c r="C46" t="s">
        <v>51</v>
      </c>
    </row>
    <row r="48" spans="3:10" x14ac:dyDescent="0.25">
      <c r="C48" t="s">
        <v>50</v>
      </c>
    </row>
  </sheetData>
  <mergeCells count="5">
    <mergeCell ref="C24:D24"/>
    <mergeCell ref="E24:F24"/>
    <mergeCell ref="G24:H24"/>
    <mergeCell ref="I24:J24"/>
    <mergeCell ref="L24:M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zoomScale="132" zoomScaleNormal="132" workbookViewId="0">
      <selection activeCell="B4" sqref="B4"/>
    </sheetView>
  </sheetViews>
  <sheetFormatPr defaultRowHeight="15" x14ac:dyDescent="0.25"/>
  <cols>
    <col min="1" max="1" width="15.42578125" customWidth="1"/>
  </cols>
  <sheetData>
    <row r="1" spans="1:16" ht="18.75" x14ac:dyDescent="0.3">
      <c r="A1" s="10" t="s">
        <v>29</v>
      </c>
    </row>
    <row r="3" spans="1:16" x14ac:dyDescent="0.25">
      <c r="B3" s="24">
        <v>2.87</v>
      </c>
      <c r="C3" s="9" t="s">
        <v>6</v>
      </c>
      <c r="E3" t="s">
        <v>14</v>
      </c>
    </row>
    <row r="4" spans="1:16" x14ac:dyDescent="0.25">
      <c r="B4" s="13">
        <v>1</v>
      </c>
      <c r="C4" s="9" t="s">
        <v>32</v>
      </c>
      <c r="E4" t="s">
        <v>57</v>
      </c>
    </row>
    <row r="5" spans="1:16" x14ac:dyDescent="0.25">
      <c r="B5" s="7"/>
    </row>
    <row r="6" spans="1:16" x14ac:dyDescent="0.25">
      <c r="A6" t="s">
        <v>30</v>
      </c>
      <c r="B6" s="25">
        <v>31</v>
      </c>
      <c r="F6" s="25">
        <v>31</v>
      </c>
      <c r="J6" s="25">
        <v>31</v>
      </c>
      <c r="N6" s="25">
        <v>31</v>
      </c>
    </row>
    <row r="7" spans="1:16" x14ac:dyDescent="0.25">
      <c r="B7" s="25"/>
      <c r="F7" s="25"/>
      <c r="J7" s="25"/>
      <c r="N7" s="25"/>
    </row>
    <row r="8" spans="1:16" x14ac:dyDescent="0.25">
      <c r="A8" s="14" t="s">
        <v>58</v>
      </c>
      <c r="B8" s="25">
        <v>40</v>
      </c>
      <c r="C8" s="19">
        <f>+B8</f>
        <v>40</v>
      </c>
      <c r="E8" s="14"/>
      <c r="F8" s="25">
        <v>40</v>
      </c>
      <c r="G8" s="19">
        <f>+F8</f>
        <v>40</v>
      </c>
      <c r="I8" s="14"/>
      <c r="J8" s="25">
        <v>40</v>
      </c>
      <c r="K8" s="19">
        <f>+J8</f>
        <v>40</v>
      </c>
      <c r="M8" s="14"/>
      <c r="N8" s="25">
        <v>40</v>
      </c>
      <c r="O8" s="19">
        <f>+N8</f>
        <v>40</v>
      </c>
    </row>
    <row r="9" spans="1:16" ht="15.75" thickBot="1" x14ac:dyDescent="0.3">
      <c r="B9" s="25"/>
      <c r="C9" s="19" t="s">
        <v>7</v>
      </c>
      <c r="F9" s="25"/>
      <c r="G9" s="19" t="s">
        <v>7</v>
      </c>
      <c r="J9" s="25"/>
      <c r="K9" s="19" t="s">
        <v>7</v>
      </c>
      <c r="N9" s="25"/>
      <c r="O9" s="19" t="s">
        <v>7</v>
      </c>
    </row>
    <row r="10" spans="1:16" ht="15.75" thickBot="1" x14ac:dyDescent="0.3">
      <c r="A10" s="14" t="s">
        <v>23</v>
      </c>
      <c r="B10" s="26">
        <v>24</v>
      </c>
      <c r="C10" s="39">
        <f>+$B$6-B10-(+$B$3/100)*C8</f>
        <v>5.8520000000000003</v>
      </c>
      <c r="D10">
        <v>1</v>
      </c>
      <c r="E10" s="14"/>
      <c r="F10" s="26">
        <v>24</v>
      </c>
      <c r="G10" s="39">
        <f>+$B$6-F10-(+$B$3/100)*G8</f>
        <v>5.8520000000000003</v>
      </c>
      <c r="H10">
        <v>1</v>
      </c>
      <c r="I10" s="14"/>
      <c r="J10" s="26">
        <v>24</v>
      </c>
      <c r="K10" s="39">
        <f>+$B$6-J10-(+$B$3/100)*K8</f>
        <v>5.8520000000000003</v>
      </c>
      <c r="L10">
        <v>1</v>
      </c>
      <c r="M10" s="14"/>
      <c r="N10" s="26">
        <v>24</v>
      </c>
      <c r="O10" s="39">
        <f>+$B$6-N10-(+$B$3/100)*O8</f>
        <v>5.8520000000000003</v>
      </c>
      <c r="P10">
        <v>1</v>
      </c>
    </row>
    <row r="11" spans="1:16" x14ac:dyDescent="0.25">
      <c r="A11" s="42" t="s">
        <v>56</v>
      </c>
      <c r="B11" s="25"/>
      <c r="C11" s="43">
        <f>+$B$6-B10-(+$B$3/100)*1.5</f>
        <v>6.95695</v>
      </c>
      <c r="F11" s="25"/>
      <c r="G11" s="43">
        <f>+$B$6-F10-(+$B$3/100)*1.5</f>
        <v>6.95695</v>
      </c>
      <c r="J11" s="25"/>
      <c r="K11" s="43">
        <f>+$B$6-J10-(+$B$3/100)*1.5</f>
        <v>6.95695</v>
      </c>
      <c r="N11" s="25"/>
      <c r="O11" s="43">
        <f>+$B$6-N10-(+$B$3/100)*1.5</f>
        <v>6.95695</v>
      </c>
    </row>
    <row r="12" spans="1:16" x14ac:dyDescent="0.25">
      <c r="A12" s="14" t="s">
        <v>31</v>
      </c>
      <c r="B12" s="25">
        <v>10</v>
      </c>
      <c r="C12" s="19">
        <f>+B12+C8</f>
        <v>50</v>
      </c>
      <c r="E12" s="14"/>
      <c r="F12" s="25">
        <v>10</v>
      </c>
      <c r="G12" s="19">
        <f>+F12+G8</f>
        <v>50</v>
      </c>
      <c r="I12" s="14"/>
      <c r="J12" s="25">
        <v>10</v>
      </c>
      <c r="K12" s="19">
        <f>+J12+K8</f>
        <v>50</v>
      </c>
      <c r="M12" s="14"/>
      <c r="N12" s="25">
        <v>10</v>
      </c>
      <c r="O12" s="19">
        <f>+N12+O8</f>
        <v>50</v>
      </c>
    </row>
    <row r="13" spans="1:16" ht="15.75" thickBot="1" x14ac:dyDescent="0.3">
      <c r="B13" s="25"/>
      <c r="C13" s="19" t="s">
        <v>7</v>
      </c>
      <c r="F13" s="25"/>
      <c r="G13" s="19" t="s">
        <v>7</v>
      </c>
      <c r="J13" s="25"/>
      <c r="K13" s="19" t="s">
        <v>7</v>
      </c>
      <c r="N13" s="25"/>
      <c r="O13" s="19" t="s">
        <v>7</v>
      </c>
    </row>
    <row r="14" spans="1:16" ht="15.75" thickBot="1" x14ac:dyDescent="0.3">
      <c r="A14" s="14" t="s">
        <v>23</v>
      </c>
      <c r="B14" s="26">
        <v>24</v>
      </c>
      <c r="C14" s="39">
        <f>+$B$6-B14-($B$4*1)-(+$B$3/100)*C12</f>
        <v>4.5649999999999995</v>
      </c>
      <c r="D14">
        <v>2</v>
      </c>
      <c r="E14" s="14"/>
      <c r="F14" s="26">
        <v>24</v>
      </c>
      <c r="G14" s="39">
        <f>+$B$6-F14-($B$4*1)-(+$B$3/100)*G12</f>
        <v>4.5649999999999995</v>
      </c>
      <c r="H14">
        <v>2</v>
      </c>
      <c r="I14" s="14"/>
      <c r="J14" s="26">
        <v>24</v>
      </c>
      <c r="K14" s="39">
        <f>+$B$6-J14-($B$4*1)-(+$B$3/100)*K12</f>
        <v>4.5649999999999995</v>
      </c>
      <c r="L14">
        <v>2</v>
      </c>
      <c r="M14" s="14"/>
      <c r="N14" s="26">
        <v>24</v>
      </c>
      <c r="O14" s="39">
        <f>+$B$6-N14-($B$4*1)-(+$B$3/100)*O12</f>
        <v>4.5649999999999995</v>
      </c>
      <c r="P14">
        <v>2</v>
      </c>
    </row>
    <row r="15" spans="1:16" x14ac:dyDescent="0.25">
      <c r="B15" s="25"/>
      <c r="C15" s="43">
        <f>+$B$6-B14-(+$B$3/100)*1.5</f>
        <v>6.95695</v>
      </c>
      <c r="F15" s="25"/>
      <c r="G15" s="43">
        <f>+$B$6-F14-(+$B$3/100)*1.5</f>
        <v>6.95695</v>
      </c>
      <c r="J15" s="25"/>
      <c r="K15" s="43">
        <f>+$B$6-J14-(+$B$3/100)*1.5</f>
        <v>6.95695</v>
      </c>
      <c r="N15" s="25"/>
      <c r="O15" s="43">
        <f>+$B$6-N14-(+$B$3/100)*1.5</f>
        <v>6.95695</v>
      </c>
    </row>
    <row r="16" spans="1:16" x14ac:dyDescent="0.25">
      <c r="A16" s="14" t="s">
        <v>31</v>
      </c>
      <c r="B16" s="25">
        <v>10</v>
      </c>
      <c r="C16" s="19">
        <f>+B16+C12</f>
        <v>60</v>
      </c>
      <c r="E16" s="14"/>
      <c r="F16" s="25">
        <v>10</v>
      </c>
      <c r="G16" s="19">
        <f>+F16+G12</f>
        <v>60</v>
      </c>
      <c r="I16" s="14"/>
      <c r="J16" s="25">
        <v>10</v>
      </c>
      <c r="K16" s="19">
        <f>+J16+K12</f>
        <v>60</v>
      </c>
      <c r="M16" s="14"/>
      <c r="N16" s="25">
        <v>10</v>
      </c>
      <c r="O16" s="19">
        <f>+N16+O12</f>
        <v>60</v>
      </c>
    </row>
    <row r="17" spans="1:16" ht="15.75" thickBot="1" x14ac:dyDescent="0.3">
      <c r="B17" s="25"/>
      <c r="C17" s="19" t="s">
        <v>7</v>
      </c>
      <c r="F17" s="25"/>
      <c r="G17" s="19" t="s">
        <v>7</v>
      </c>
      <c r="J17" s="25"/>
      <c r="K17" s="19" t="s">
        <v>7</v>
      </c>
      <c r="N17" s="25"/>
      <c r="O17" s="19" t="s">
        <v>7</v>
      </c>
    </row>
    <row r="18" spans="1:16" ht="15.75" thickBot="1" x14ac:dyDescent="0.3">
      <c r="A18" s="14" t="s">
        <v>23</v>
      </c>
      <c r="B18" s="26">
        <v>23</v>
      </c>
      <c r="C18" s="39">
        <f>+$B$6-B18-($B$4*2)-(+$B$3/100)*C16</f>
        <v>4.2780000000000005</v>
      </c>
      <c r="D18">
        <v>3</v>
      </c>
      <c r="E18" s="14"/>
      <c r="F18" s="26">
        <v>23</v>
      </c>
      <c r="G18" s="39">
        <f>+$B$6-F18-($B$4*2)-(+$B$3/100)*G16</f>
        <v>4.2780000000000005</v>
      </c>
      <c r="H18">
        <v>3</v>
      </c>
      <c r="I18" s="14"/>
      <c r="J18" s="26">
        <v>23</v>
      </c>
      <c r="K18" s="39">
        <f>+$B$6-J18-($B$4*2)-(+$B$3/100)*K16</f>
        <v>4.2780000000000005</v>
      </c>
      <c r="L18">
        <v>3</v>
      </c>
      <c r="M18" s="14"/>
      <c r="N18" s="26">
        <v>23</v>
      </c>
      <c r="O18" s="39">
        <f>+$B$6-N18-($B$4*2)-(+$B$3/100)*O16</f>
        <v>4.2780000000000005</v>
      </c>
      <c r="P18">
        <v>3</v>
      </c>
    </row>
    <row r="19" spans="1:16" x14ac:dyDescent="0.25">
      <c r="B19" s="25"/>
      <c r="C19" s="43">
        <f>+$B$6-B18-(+$B$3/100)*1.5</f>
        <v>7.95695</v>
      </c>
      <c r="F19" s="25"/>
      <c r="G19" s="43">
        <f>+$B$6-F18-(+$B$3/100)*1.5</f>
        <v>7.95695</v>
      </c>
      <c r="J19" s="25"/>
      <c r="K19" s="43">
        <f>+$B$6-J18-(+$B$3/100)*1.5</f>
        <v>7.95695</v>
      </c>
      <c r="N19" s="25"/>
      <c r="O19" s="43">
        <f>+$B$6-N18-(+$B$3/100)*1.5</f>
        <v>7.95695</v>
      </c>
    </row>
    <row r="20" spans="1:16" x14ac:dyDescent="0.25">
      <c r="A20" s="14" t="s">
        <v>31</v>
      </c>
      <c r="B20" s="25">
        <v>20</v>
      </c>
      <c r="C20" s="19">
        <f>+B20+C16</f>
        <v>80</v>
      </c>
      <c r="E20" s="14"/>
      <c r="F20" s="25">
        <v>20</v>
      </c>
      <c r="G20" s="19">
        <f>+F20+G16</f>
        <v>80</v>
      </c>
      <c r="I20" s="14"/>
      <c r="J20" s="25">
        <v>20</v>
      </c>
      <c r="K20" s="19">
        <f>+J20+K16</f>
        <v>80</v>
      </c>
      <c r="M20" s="14"/>
      <c r="N20" s="25">
        <v>20</v>
      </c>
      <c r="O20" s="19">
        <f>+N20+O16</f>
        <v>80</v>
      </c>
    </row>
    <row r="21" spans="1:16" ht="15.75" thickBot="1" x14ac:dyDescent="0.3">
      <c r="B21" s="25"/>
      <c r="C21" s="19" t="s">
        <v>7</v>
      </c>
      <c r="F21" s="25"/>
      <c r="G21" s="19" t="s">
        <v>7</v>
      </c>
      <c r="J21" s="25"/>
      <c r="K21" s="19" t="s">
        <v>7</v>
      </c>
      <c r="N21" s="25"/>
      <c r="O21" s="19" t="s">
        <v>7</v>
      </c>
    </row>
    <row r="22" spans="1:16" ht="15.75" thickBot="1" x14ac:dyDescent="0.3">
      <c r="A22" s="14" t="s">
        <v>23</v>
      </c>
      <c r="B22" s="26">
        <v>20</v>
      </c>
      <c r="C22" s="39">
        <f>+$B$6-B22-($B$4*3)-(+$B$3/100)*C20</f>
        <v>5.7040000000000006</v>
      </c>
      <c r="D22">
        <v>4</v>
      </c>
      <c r="E22" s="14"/>
      <c r="F22" s="26">
        <v>20</v>
      </c>
      <c r="G22" s="39">
        <f>+$B$6-F22-($B$4*3)-(+$B$3/100)*G20</f>
        <v>5.7040000000000006</v>
      </c>
      <c r="H22">
        <v>4</v>
      </c>
      <c r="I22" s="14"/>
      <c r="J22" s="26">
        <v>20</v>
      </c>
      <c r="K22" s="39">
        <f>+$B$6-J22-($B$4*3)-(+$B$3/100)*K20</f>
        <v>5.7040000000000006</v>
      </c>
      <c r="L22">
        <v>4</v>
      </c>
      <c r="M22" s="14"/>
      <c r="N22" s="26">
        <v>20</v>
      </c>
      <c r="O22" s="39">
        <f>+$B$6-N22-($B$4*3)-(+$B$3/100)*O20</f>
        <v>5.7040000000000006</v>
      </c>
      <c r="P22">
        <v>4</v>
      </c>
    </row>
    <row r="23" spans="1:16" x14ac:dyDescent="0.25">
      <c r="B23" s="25"/>
      <c r="C23" s="43">
        <f>+$B$6-B22-(+$B$3/100)*1.5</f>
        <v>10.956950000000001</v>
      </c>
      <c r="F23" s="25"/>
      <c r="G23" s="43">
        <f>+$B$6-F22-(+$B$3/100)*1.5</f>
        <v>10.956950000000001</v>
      </c>
      <c r="J23" s="25"/>
      <c r="K23" s="43">
        <f>+$B$6-J22-(+$B$3/100)*1.5</f>
        <v>10.956950000000001</v>
      </c>
      <c r="N23" s="25"/>
      <c r="O23" s="43">
        <f>+$B$6-N22-(+$B$3/100)*1.5</f>
        <v>10.956950000000001</v>
      </c>
    </row>
    <row r="24" spans="1:16" x14ac:dyDescent="0.25">
      <c r="A24" s="14" t="s">
        <v>31</v>
      </c>
      <c r="B24" s="25">
        <v>10</v>
      </c>
      <c r="C24" s="19">
        <f>+B24+C20</f>
        <v>90</v>
      </c>
      <c r="E24" s="14"/>
      <c r="F24" s="25">
        <v>10</v>
      </c>
      <c r="G24" s="19">
        <f>+F24+G20</f>
        <v>90</v>
      </c>
      <c r="I24" s="14"/>
      <c r="J24" s="25">
        <v>10</v>
      </c>
      <c r="K24" s="19">
        <f>+J24+K20</f>
        <v>90</v>
      </c>
      <c r="M24" s="14"/>
      <c r="N24" s="25">
        <v>10</v>
      </c>
      <c r="O24" s="19">
        <f>+N24+O20</f>
        <v>90</v>
      </c>
    </row>
    <row r="25" spans="1:16" ht="15.75" thickBot="1" x14ac:dyDescent="0.3">
      <c r="B25" s="25"/>
      <c r="C25" s="19" t="s">
        <v>7</v>
      </c>
      <c r="F25" s="25"/>
      <c r="G25" s="19" t="s">
        <v>7</v>
      </c>
      <c r="J25" s="25"/>
      <c r="K25" s="19" t="s">
        <v>7</v>
      </c>
      <c r="N25" s="25"/>
      <c r="O25" s="19" t="s">
        <v>7</v>
      </c>
    </row>
    <row r="26" spans="1:16" ht="15.75" thickBot="1" x14ac:dyDescent="0.3">
      <c r="A26" s="14" t="s">
        <v>23</v>
      </c>
      <c r="B26" s="26">
        <v>20</v>
      </c>
      <c r="C26" s="39">
        <f>+$B$6-B26-($B$4*4)-(+$B$3/100)*C24</f>
        <v>4.4169999999999998</v>
      </c>
      <c r="D26">
        <v>5</v>
      </c>
      <c r="E26" s="14"/>
      <c r="F26" s="26">
        <v>20</v>
      </c>
      <c r="G26" s="39">
        <f>+$B$6-F26-($B$4*4)-(+$B$3/100)*G24</f>
        <v>4.4169999999999998</v>
      </c>
      <c r="H26">
        <v>5</v>
      </c>
      <c r="I26" s="14"/>
      <c r="J26" s="26">
        <v>20</v>
      </c>
      <c r="K26" s="39">
        <f>+$B$6-J26-($B$4*4)-(+$B$3/100)*K24</f>
        <v>4.4169999999999998</v>
      </c>
      <c r="L26">
        <v>5</v>
      </c>
      <c r="M26" s="14"/>
      <c r="N26" s="26">
        <v>20</v>
      </c>
      <c r="O26" s="39">
        <f>+$B$6-N26-($B$4*4)-(+$B$3/100)*O24</f>
        <v>4.4169999999999998</v>
      </c>
      <c r="P26">
        <v>5</v>
      </c>
    </row>
    <row r="27" spans="1:16" x14ac:dyDescent="0.25">
      <c r="B27" s="25"/>
      <c r="C27" s="43">
        <f>+$B$6-B26-(+$B$3/100)*1.5</f>
        <v>10.956950000000001</v>
      </c>
      <c r="F27" s="25"/>
      <c r="G27" s="43">
        <f>+$B$6-F26-(+$B$3/100)*1.5</f>
        <v>10.956950000000001</v>
      </c>
      <c r="J27" s="25"/>
      <c r="K27" s="43">
        <f>+$B$6-J26-(+$B$3/100)*1.5</f>
        <v>10.956950000000001</v>
      </c>
      <c r="N27" s="25"/>
      <c r="O27" s="43">
        <f>+$B$6-N26-(+$B$3/100)*1.5</f>
        <v>10.956950000000001</v>
      </c>
    </row>
    <row r="28" spans="1:16" x14ac:dyDescent="0.25">
      <c r="A28" s="14" t="s">
        <v>31</v>
      </c>
      <c r="B28" s="25">
        <v>30</v>
      </c>
      <c r="C28" s="19">
        <f>+B28+C24</f>
        <v>120</v>
      </c>
      <c r="E28" s="14"/>
      <c r="F28" s="25">
        <v>30</v>
      </c>
      <c r="G28" s="19">
        <f>+F28+G24</f>
        <v>120</v>
      </c>
      <c r="I28" s="14"/>
      <c r="J28" s="25">
        <v>30</v>
      </c>
      <c r="K28" s="19">
        <f>+J28+K24</f>
        <v>120</v>
      </c>
      <c r="M28" s="14"/>
      <c r="N28" s="25">
        <v>30</v>
      </c>
      <c r="O28" s="19">
        <f>+N28+O24</f>
        <v>120</v>
      </c>
    </row>
    <row r="29" spans="1:16" ht="15.75" thickBot="1" x14ac:dyDescent="0.3">
      <c r="B29" s="25"/>
      <c r="C29" s="19" t="s">
        <v>7</v>
      </c>
      <c r="F29" s="25"/>
      <c r="G29" s="19" t="s">
        <v>7</v>
      </c>
      <c r="J29" s="25"/>
      <c r="K29" s="19" t="s">
        <v>7</v>
      </c>
      <c r="N29" s="25"/>
      <c r="O29" s="19" t="s">
        <v>7</v>
      </c>
    </row>
    <row r="30" spans="1:16" ht="15.75" thickBot="1" x14ac:dyDescent="0.3">
      <c r="A30" s="14" t="s">
        <v>23</v>
      </c>
      <c r="B30" s="26">
        <v>18</v>
      </c>
      <c r="C30" s="39">
        <f>+$B$6-B30-($B$4*5)-(+$B$3/100)*C28</f>
        <v>4.556</v>
      </c>
      <c r="D30">
        <v>6</v>
      </c>
      <c r="E30" s="14"/>
      <c r="F30" s="26">
        <v>18</v>
      </c>
      <c r="G30" s="39">
        <f>+$B$6-F30-($B$4*5)-(+$B$3/100)*G28</f>
        <v>4.556</v>
      </c>
      <c r="H30">
        <v>6</v>
      </c>
      <c r="I30" s="14"/>
      <c r="J30" s="26">
        <v>18</v>
      </c>
      <c r="K30" s="39">
        <f>+$B$6-J30-($B$4*5)-(+$B$3/100)*K28</f>
        <v>4.556</v>
      </c>
      <c r="L30">
        <v>6</v>
      </c>
      <c r="M30" s="14"/>
      <c r="N30" s="26">
        <v>18</v>
      </c>
      <c r="O30" s="39">
        <f>+$B$6-N30-($B$4*5)-(+$B$3/100)*O28</f>
        <v>4.556</v>
      </c>
      <c r="P30">
        <v>6</v>
      </c>
    </row>
    <row r="31" spans="1:16" x14ac:dyDescent="0.25">
      <c r="B31" s="25"/>
      <c r="C31" s="43">
        <f>+$B$6-B30-(+$B$3/100)*1.5</f>
        <v>12.956950000000001</v>
      </c>
      <c r="F31" s="25"/>
      <c r="G31" s="43">
        <f>+$B$6-F30-(+$B$3/100)*1.5</f>
        <v>12.956950000000001</v>
      </c>
      <c r="J31" s="25"/>
      <c r="K31" s="43">
        <f>+$B$6-J30-(+$B$3/100)*1.5</f>
        <v>12.956950000000001</v>
      </c>
      <c r="N31" s="25"/>
      <c r="O31" s="43">
        <f>+$B$6-N30-(+$B$3/100)*1.5</f>
        <v>12.956950000000001</v>
      </c>
    </row>
    <row r="32" spans="1:16" x14ac:dyDescent="0.25">
      <c r="A32" s="14" t="s">
        <v>31</v>
      </c>
      <c r="B32" s="25">
        <v>30</v>
      </c>
      <c r="C32" s="19">
        <f>+B32+C28</f>
        <v>150</v>
      </c>
      <c r="E32" s="14"/>
      <c r="F32" s="25">
        <v>30</v>
      </c>
      <c r="G32" s="19">
        <f>+F32+G28</f>
        <v>150</v>
      </c>
      <c r="I32" s="14"/>
      <c r="J32" s="25">
        <v>30</v>
      </c>
      <c r="K32" s="19">
        <f>+J32+K28</f>
        <v>150</v>
      </c>
      <c r="M32" s="14"/>
      <c r="N32" s="25">
        <v>30</v>
      </c>
      <c r="O32" s="19">
        <f>+N32+O28</f>
        <v>150</v>
      </c>
    </row>
    <row r="33" spans="1:16" ht="15.75" thickBot="1" x14ac:dyDescent="0.3">
      <c r="B33" s="25"/>
      <c r="C33" s="19" t="s">
        <v>7</v>
      </c>
      <c r="F33" s="25"/>
      <c r="G33" s="19" t="s">
        <v>7</v>
      </c>
      <c r="J33" s="25"/>
      <c r="K33" s="19" t="s">
        <v>7</v>
      </c>
      <c r="N33" s="25"/>
      <c r="O33" s="19" t="s">
        <v>7</v>
      </c>
    </row>
    <row r="34" spans="1:16" ht="15.75" thickBot="1" x14ac:dyDescent="0.3">
      <c r="A34" s="14" t="s">
        <v>23</v>
      </c>
      <c r="B34" s="26">
        <v>18</v>
      </c>
      <c r="C34" s="39">
        <f>+$B$6-B34-($B$4*5)-(+$B$3/100)*C32</f>
        <v>3.6950000000000003</v>
      </c>
      <c r="D34">
        <v>7</v>
      </c>
      <c r="E34" s="14"/>
      <c r="F34" s="26">
        <v>18</v>
      </c>
      <c r="G34" s="39">
        <f>+$B$6-F34-($B$4*5)-(+$B$3/100)*G32</f>
        <v>3.6950000000000003</v>
      </c>
      <c r="H34">
        <v>7</v>
      </c>
      <c r="I34" s="14"/>
      <c r="J34" s="26">
        <v>18</v>
      </c>
      <c r="K34" s="39">
        <f>+$B$6-J34-($B$4*5)-(+$B$3/100)*K32</f>
        <v>3.6950000000000003</v>
      </c>
      <c r="L34">
        <v>7</v>
      </c>
      <c r="M34" s="14"/>
      <c r="N34" s="26">
        <v>18</v>
      </c>
      <c r="O34" s="39">
        <f>+$B$6-N34-($B$4*5)-(+$B$3/100)*O32</f>
        <v>3.6950000000000003</v>
      </c>
      <c r="P34">
        <v>7</v>
      </c>
    </row>
    <row r="35" spans="1:16" x14ac:dyDescent="0.25">
      <c r="B35" s="25"/>
      <c r="C35" s="43">
        <f>+$B$6-B34-(+$B$3/100)*1.5</f>
        <v>12.956950000000001</v>
      </c>
      <c r="F35" s="25"/>
      <c r="G35" s="43">
        <f>+$B$6-F34-(+$B$3/100)*1.5</f>
        <v>12.956950000000001</v>
      </c>
      <c r="J35" s="25"/>
      <c r="K35" s="43">
        <f>+$B$6-J34-(+$B$3/100)*1.5</f>
        <v>12.956950000000001</v>
      </c>
      <c r="N35" s="25"/>
      <c r="O35" s="43">
        <f>+$B$6-N34-(+$B$3/100)*1.5</f>
        <v>12.956950000000001</v>
      </c>
    </row>
    <row r="36" spans="1:16" x14ac:dyDescent="0.25">
      <c r="A36" s="14" t="s">
        <v>31</v>
      </c>
      <c r="B36" s="25">
        <v>30</v>
      </c>
      <c r="C36" s="19">
        <f>+B36+C32</f>
        <v>180</v>
      </c>
      <c r="E36" s="14"/>
      <c r="F36" s="25">
        <v>30</v>
      </c>
      <c r="G36" s="19">
        <f>+F36+G32</f>
        <v>180</v>
      </c>
      <c r="I36" s="14"/>
      <c r="J36" s="25">
        <v>30</v>
      </c>
      <c r="K36" s="19">
        <f>+J36+K32</f>
        <v>180</v>
      </c>
      <c r="M36" s="14"/>
      <c r="N36" s="25">
        <v>30</v>
      </c>
      <c r="O36" s="19">
        <f>+N36+O32</f>
        <v>180</v>
      </c>
    </row>
    <row r="37" spans="1:16" ht="15.75" thickBot="1" x14ac:dyDescent="0.3">
      <c r="B37" s="25"/>
      <c r="C37" s="19" t="s">
        <v>7</v>
      </c>
      <c r="F37" s="25"/>
      <c r="G37" s="19" t="s">
        <v>7</v>
      </c>
      <c r="J37" s="25"/>
      <c r="K37" s="19" t="s">
        <v>7</v>
      </c>
      <c r="N37" s="25"/>
      <c r="O37" s="19" t="s">
        <v>7</v>
      </c>
    </row>
    <row r="38" spans="1:16" ht="15.75" thickBot="1" x14ac:dyDescent="0.3">
      <c r="A38" s="14" t="s">
        <v>23</v>
      </c>
      <c r="B38" s="26">
        <v>18</v>
      </c>
      <c r="C38" s="39">
        <f>+$B$6-B38-($B$4*5)-(+$B$3/100)*C36</f>
        <v>2.8339999999999996</v>
      </c>
      <c r="D38">
        <v>8</v>
      </c>
      <c r="E38" s="14"/>
      <c r="F38" s="26">
        <v>18</v>
      </c>
      <c r="G38" s="39">
        <f>+$B$6-F38-($B$4*5)-(+$B$3/100)*G36</f>
        <v>2.8339999999999996</v>
      </c>
      <c r="H38">
        <v>8</v>
      </c>
      <c r="I38" s="14"/>
      <c r="J38" s="26">
        <v>18</v>
      </c>
      <c r="K38" s="39">
        <f>+$B$6-J38-($B$4*5)-(+$B$3/100)*K36</f>
        <v>2.8339999999999996</v>
      </c>
      <c r="L38">
        <v>8</v>
      </c>
      <c r="M38" s="14"/>
      <c r="N38" s="26">
        <v>18</v>
      </c>
      <c r="O38" s="39">
        <f>+$B$6-N38-($B$4*5)-(+$B$3/100)*O36</f>
        <v>2.8339999999999996</v>
      </c>
      <c r="P38">
        <v>8</v>
      </c>
    </row>
    <row r="39" spans="1:16" x14ac:dyDescent="0.25">
      <c r="B39" s="25"/>
      <c r="C39" s="41">
        <f>+$B$6-B38-(+$B$3/100)*1.5</f>
        <v>12.956950000000001</v>
      </c>
      <c r="F39" s="25"/>
      <c r="G39" s="41">
        <f>+$B$6-F38-(+$B$3/100)*1.5</f>
        <v>12.956950000000001</v>
      </c>
      <c r="J39" s="25"/>
      <c r="K39" s="41">
        <f>+$B$6-J38-(+$B$3/100)*1.5</f>
        <v>12.956950000000001</v>
      </c>
      <c r="N39" s="25"/>
      <c r="O39" s="41">
        <f>+$B$6-N38-(+$B$3/100)*1.5</f>
        <v>12.956950000000001</v>
      </c>
    </row>
    <row r="40" spans="1:16" x14ac:dyDescent="0.25">
      <c r="A40" s="14" t="s">
        <v>31</v>
      </c>
      <c r="B40" s="25">
        <v>30</v>
      </c>
      <c r="C40" s="19">
        <f>+B40+C36</f>
        <v>210</v>
      </c>
      <c r="F40" s="25">
        <v>30</v>
      </c>
      <c r="G40" s="19">
        <f>+F40+G36</f>
        <v>210</v>
      </c>
      <c r="J40" s="25">
        <v>30</v>
      </c>
      <c r="K40" s="19">
        <f>+J40+K36</f>
        <v>210</v>
      </c>
      <c r="N40" s="25">
        <v>30</v>
      </c>
      <c r="O40" s="19">
        <f>+N40+O36</f>
        <v>210</v>
      </c>
    </row>
    <row r="41" spans="1:16" ht="15.75" thickBot="1" x14ac:dyDescent="0.3">
      <c r="B41" s="25"/>
      <c r="C41" s="19" t="s">
        <v>7</v>
      </c>
      <c r="F41" s="25"/>
      <c r="G41" s="19" t="s">
        <v>7</v>
      </c>
      <c r="J41" s="25"/>
      <c r="K41" s="19" t="s">
        <v>7</v>
      </c>
      <c r="N41" s="25"/>
      <c r="O41" s="19" t="s">
        <v>7</v>
      </c>
    </row>
    <row r="42" spans="1:16" ht="15.75" thickBot="1" x14ac:dyDescent="0.3">
      <c r="A42" s="14" t="s">
        <v>23</v>
      </c>
      <c r="B42" s="26">
        <v>18</v>
      </c>
      <c r="C42" s="39">
        <f>+$B$6-B42-($B$4*5)-(+$B$3/100)*C40</f>
        <v>1.9729999999999999</v>
      </c>
      <c r="D42">
        <v>9</v>
      </c>
      <c r="F42" s="26">
        <v>18</v>
      </c>
      <c r="G42" s="39">
        <f>+$B$6-F42-($B$4*5)-(+$B$3/100)*G40</f>
        <v>1.9729999999999999</v>
      </c>
      <c r="H42">
        <v>9</v>
      </c>
      <c r="J42" s="26">
        <v>18</v>
      </c>
      <c r="K42" s="39">
        <f>+$B$6-J42-($B$4*5)-(+$B$3/100)*K40</f>
        <v>1.9729999999999999</v>
      </c>
      <c r="L42">
        <v>9</v>
      </c>
      <c r="N42" s="26">
        <v>18</v>
      </c>
      <c r="O42" s="39">
        <f>+$B$6-N42-($B$4*5)-(+$B$3/100)*O40</f>
        <v>1.9729999999999999</v>
      </c>
      <c r="P42">
        <v>9</v>
      </c>
    </row>
    <row r="43" spans="1:16" x14ac:dyDescent="0.25">
      <c r="B43" s="25"/>
      <c r="C43" s="41">
        <f>+$B$6-B42-(+$B$3/100)*1.5</f>
        <v>12.956950000000001</v>
      </c>
      <c r="F43" s="25"/>
      <c r="G43" s="41">
        <f>+$B$6-F42-(+$B$3/100)*1.5</f>
        <v>12.956950000000001</v>
      </c>
      <c r="J43" s="25"/>
      <c r="K43" s="41">
        <f>+$B$6-J42-(+$B$3/100)*1.5</f>
        <v>12.956950000000001</v>
      </c>
      <c r="N43" s="25"/>
      <c r="O43" s="41">
        <f>+$B$6-N42-(+$B$3/100)*1.5</f>
        <v>12.956950000000001</v>
      </c>
    </row>
    <row r="44" spans="1:16" x14ac:dyDescent="0.25">
      <c r="A44" s="14" t="s">
        <v>31</v>
      </c>
      <c r="B44" s="25">
        <v>30</v>
      </c>
      <c r="C44" s="19">
        <f>+B44+C40</f>
        <v>240</v>
      </c>
      <c r="F44" s="25">
        <v>30</v>
      </c>
      <c r="G44" s="19">
        <f>+F44+G40</f>
        <v>240</v>
      </c>
      <c r="J44" s="25">
        <v>30</v>
      </c>
      <c r="K44" s="19">
        <f>+J44+K40</f>
        <v>240</v>
      </c>
      <c r="N44" s="25">
        <v>30</v>
      </c>
      <c r="O44" s="19">
        <f>+N44+O40</f>
        <v>240</v>
      </c>
    </row>
    <row r="45" spans="1:16" ht="15.75" thickBot="1" x14ac:dyDescent="0.3">
      <c r="B45" s="25"/>
      <c r="C45" s="19" t="s">
        <v>7</v>
      </c>
      <c r="F45" s="25"/>
      <c r="G45" s="19" t="s">
        <v>7</v>
      </c>
      <c r="J45" s="25"/>
      <c r="K45" s="19" t="s">
        <v>7</v>
      </c>
      <c r="N45" s="25"/>
      <c r="O45" s="19" t="s">
        <v>7</v>
      </c>
    </row>
    <row r="46" spans="1:16" ht="15.75" thickBot="1" x14ac:dyDescent="0.3">
      <c r="A46" s="14" t="s">
        <v>23</v>
      </c>
      <c r="B46" s="26">
        <v>18</v>
      </c>
      <c r="C46" s="39">
        <f>+$B$6-B46-($B$4*5)-(+$B$3/100)*C44</f>
        <v>1.1120000000000001</v>
      </c>
      <c r="D46">
        <v>10</v>
      </c>
      <c r="F46" s="26">
        <v>18</v>
      </c>
      <c r="G46" s="39">
        <f>+$B$6-F46-($B$4*5)-(+$B$3/100)*G44</f>
        <v>1.1120000000000001</v>
      </c>
      <c r="H46">
        <v>10</v>
      </c>
      <c r="J46" s="26">
        <v>18</v>
      </c>
      <c r="K46" s="39">
        <f>+$B$6-J46-($B$4*5)-(+$B$3/100)*K44</f>
        <v>1.1120000000000001</v>
      </c>
      <c r="L46">
        <v>10</v>
      </c>
      <c r="N46" s="26">
        <v>18</v>
      </c>
      <c r="O46" s="39">
        <f>+$B$6-N46-($B$4*5)-(+$B$3/100)*O44</f>
        <v>1.1120000000000001</v>
      </c>
      <c r="P46">
        <v>10</v>
      </c>
    </row>
    <row r="47" spans="1:16" x14ac:dyDescent="0.25">
      <c r="A47" t="s">
        <v>60</v>
      </c>
      <c r="C47" s="41">
        <f>+$B$6-B46-(+$B$3/100)*1.5</f>
        <v>12.956950000000001</v>
      </c>
      <c r="G47" s="41">
        <f>+$B$6-F46-(+$B$3/100)*1.5</f>
        <v>12.956950000000001</v>
      </c>
      <c r="K47" s="41">
        <f>+$B$6-J46-(+$B$3/100)*1.5</f>
        <v>12.956950000000001</v>
      </c>
      <c r="O47" s="41">
        <f>+$B$6-N46-(+$B$3/100)*1.5</f>
        <v>12.956950000000001</v>
      </c>
    </row>
    <row r="49" spans="1:14" x14ac:dyDescent="0.25">
      <c r="A49" s="45" t="s">
        <v>24</v>
      </c>
      <c r="B49" s="45"/>
      <c r="C49" s="45" t="s">
        <v>25</v>
      </c>
      <c r="D49" s="45"/>
      <c r="E49" s="45" t="s">
        <v>26</v>
      </c>
      <c r="F49" s="45"/>
      <c r="G49" s="45" t="s">
        <v>0</v>
      </c>
      <c r="H49" s="45"/>
      <c r="J49" s="45" t="s">
        <v>46</v>
      </c>
      <c r="K49" s="45"/>
    </row>
    <row r="50" spans="1:14" x14ac:dyDescent="0.25">
      <c r="A50" s="18" t="s">
        <v>23</v>
      </c>
      <c r="B50" s="18" t="s">
        <v>13</v>
      </c>
      <c r="C50" s="18" t="s">
        <v>23</v>
      </c>
      <c r="D50" s="18" t="s">
        <v>13</v>
      </c>
      <c r="E50" s="18" t="s">
        <v>23</v>
      </c>
      <c r="F50" s="18" t="s">
        <v>13</v>
      </c>
      <c r="G50" s="18" t="s">
        <v>23</v>
      </c>
      <c r="H50" s="18" t="s">
        <v>13</v>
      </c>
      <c r="J50" s="20" t="s">
        <v>45</v>
      </c>
      <c r="K50" s="27" t="s">
        <v>44</v>
      </c>
      <c r="L50" s="20" t="s">
        <v>9</v>
      </c>
      <c r="M50" s="27" t="s">
        <v>41</v>
      </c>
      <c r="N50" s="27" t="s">
        <v>40</v>
      </c>
    </row>
    <row r="51" spans="1:14" x14ac:dyDescent="0.25">
      <c r="A51" s="17">
        <v>8</v>
      </c>
      <c r="B51" s="17">
        <v>1.85</v>
      </c>
      <c r="C51" s="17">
        <v>8</v>
      </c>
      <c r="D51" s="17">
        <v>3.6</v>
      </c>
      <c r="E51" s="17" t="s">
        <v>4</v>
      </c>
      <c r="F51" s="17" t="s">
        <v>4</v>
      </c>
      <c r="G51" s="17" t="s">
        <v>4</v>
      </c>
      <c r="H51" s="17" t="s">
        <v>4</v>
      </c>
      <c r="J51" s="17">
        <v>2</v>
      </c>
      <c r="K51" s="21" t="s">
        <v>47</v>
      </c>
      <c r="L51" s="21" t="s">
        <v>8</v>
      </c>
      <c r="M51" s="28">
        <v>8</v>
      </c>
      <c r="N51" s="17">
        <v>100</v>
      </c>
    </row>
    <row r="52" spans="1:14" x14ac:dyDescent="0.25">
      <c r="A52" s="17">
        <v>10</v>
      </c>
      <c r="B52" s="17">
        <v>1.6</v>
      </c>
      <c r="C52" s="17">
        <v>10</v>
      </c>
      <c r="D52" s="17">
        <v>2</v>
      </c>
      <c r="E52" s="17">
        <v>10</v>
      </c>
      <c r="F52" s="17">
        <v>3.9</v>
      </c>
      <c r="G52" s="17" t="s">
        <v>4</v>
      </c>
      <c r="H52" s="17" t="s">
        <v>4</v>
      </c>
      <c r="J52" s="17">
        <v>2.87</v>
      </c>
      <c r="K52" s="21" t="s">
        <v>48</v>
      </c>
      <c r="L52" s="21" t="s">
        <v>10</v>
      </c>
      <c r="M52" s="29">
        <v>26</v>
      </c>
      <c r="N52" s="17">
        <v>211</v>
      </c>
    </row>
    <row r="53" spans="1:14" x14ac:dyDescent="0.25">
      <c r="A53" s="17">
        <v>12</v>
      </c>
      <c r="B53" s="17">
        <v>1.2</v>
      </c>
      <c r="C53" s="17">
        <v>12</v>
      </c>
      <c r="D53" s="17">
        <v>1.9</v>
      </c>
      <c r="E53" s="17">
        <v>12</v>
      </c>
      <c r="F53" s="17">
        <v>3.9</v>
      </c>
      <c r="G53" s="17" t="s">
        <v>4</v>
      </c>
      <c r="H53" s="17" t="s">
        <v>4</v>
      </c>
      <c r="J53" s="17">
        <v>3.24</v>
      </c>
      <c r="K53" s="21" t="s">
        <v>49</v>
      </c>
      <c r="L53" s="21" t="s">
        <v>11</v>
      </c>
      <c r="M53" s="17">
        <v>37</v>
      </c>
      <c r="N53" s="17">
        <v>270</v>
      </c>
    </row>
    <row r="54" spans="1:14" x14ac:dyDescent="0.25">
      <c r="A54" s="17">
        <v>14</v>
      </c>
      <c r="B54" s="17">
        <v>1.2</v>
      </c>
      <c r="C54" s="17">
        <v>14</v>
      </c>
      <c r="D54" s="17">
        <v>1.4</v>
      </c>
      <c r="E54" s="17">
        <v>14</v>
      </c>
      <c r="F54" s="17">
        <v>2</v>
      </c>
      <c r="G54" s="17">
        <v>14</v>
      </c>
      <c r="H54" s="17">
        <v>5.5</v>
      </c>
      <c r="J54" s="17">
        <v>4.5</v>
      </c>
      <c r="K54" s="21" t="s">
        <v>52</v>
      </c>
      <c r="L54" s="21" t="s">
        <v>12</v>
      </c>
      <c r="M54" s="17">
        <v>76</v>
      </c>
      <c r="N54" s="17">
        <v>500</v>
      </c>
    </row>
    <row r="55" spans="1:14" x14ac:dyDescent="0.25">
      <c r="A55" s="17">
        <v>16</v>
      </c>
      <c r="B55" s="17">
        <v>1.1000000000000001</v>
      </c>
      <c r="C55" s="17">
        <v>16</v>
      </c>
      <c r="D55" s="17">
        <v>1.1000000000000001</v>
      </c>
      <c r="E55" s="17">
        <v>16</v>
      </c>
      <c r="F55" s="17">
        <v>1.5</v>
      </c>
      <c r="G55" s="17">
        <v>16</v>
      </c>
      <c r="H55" s="17">
        <v>4</v>
      </c>
    </row>
    <row r="56" spans="1:14" x14ac:dyDescent="0.25">
      <c r="A56" s="17">
        <v>18</v>
      </c>
      <c r="B56" s="17">
        <v>1.1000000000000001</v>
      </c>
      <c r="C56" s="17">
        <v>18</v>
      </c>
      <c r="D56" s="17">
        <v>0.8</v>
      </c>
      <c r="E56" s="17">
        <v>18</v>
      </c>
      <c r="F56" s="17">
        <v>1.2</v>
      </c>
      <c r="G56" s="17">
        <v>18</v>
      </c>
      <c r="H56" s="17">
        <v>1.5</v>
      </c>
    </row>
    <row r="57" spans="1:14" x14ac:dyDescent="0.25">
      <c r="A57" s="17">
        <v>20</v>
      </c>
      <c r="B57" s="17">
        <v>1.1000000000000001</v>
      </c>
      <c r="C57" s="17">
        <v>20</v>
      </c>
      <c r="D57" s="17">
        <v>0.8</v>
      </c>
      <c r="E57" s="17">
        <v>20</v>
      </c>
      <c r="F57" s="17">
        <v>0.8</v>
      </c>
      <c r="G57" s="17">
        <v>20</v>
      </c>
      <c r="H57" s="17">
        <v>1.5</v>
      </c>
    </row>
    <row r="58" spans="1:14" x14ac:dyDescent="0.25">
      <c r="A58" s="17">
        <v>24</v>
      </c>
      <c r="B58" s="17">
        <v>1.1000000000000001</v>
      </c>
      <c r="C58" s="17">
        <v>24</v>
      </c>
      <c r="D58" s="17">
        <v>0.8</v>
      </c>
      <c r="E58" s="17">
        <v>24</v>
      </c>
      <c r="F58" s="17">
        <v>0.8</v>
      </c>
      <c r="G58" s="17">
        <v>23</v>
      </c>
      <c r="H58" s="17">
        <v>1.6</v>
      </c>
    </row>
    <row r="59" spans="1:14" x14ac:dyDescent="0.25">
      <c r="A59" t="s">
        <v>36</v>
      </c>
    </row>
    <row r="61" spans="1:14" x14ac:dyDescent="0.25">
      <c r="A61" s="9" t="s">
        <v>33</v>
      </c>
    </row>
    <row r="63" spans="1:14" x14ac:dyDescent="0.25">
      <c r="A63" t="s">
        <v>34</v>
      </c>
    </row>
    <row r="64" spans="1:14" x14ac:dyDescent="0.25">
      <c r="A64" t="s">
        <v>35</v>
      </c>
    </row>
    <row r="65" spans="1:1" x14ac:dyDescent="0.25">
      <c r="A65" t="s">
        <v>37</v>
      </c>
    </row>
    <row r="66" spans="1:1" x14ac:dyDescent="0.25">
      <c r="A66" t="s">
        <v>38</v>
      </c>
    </row>
    <row r="67" spans="1:1" x14ac:dyDescent="0.25">
      <c r="A67" t="s">
        <v>39</v>
      </c>
    </row>
  </sheetData>
  <mergeCells count="5">
    <mergeCell ref="A49:B49"/>
    <mergeCell ref="C49:D49"/>
    <mergeCell ref="E49:F49"/>
    <mergeCell ref="G49:H49"/>
    <mergeCell ref="J49:K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 Run</vt:lpstr>
      <vt:lpstr>Daisy Chain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Engstrom</dc:creator>
  <cp:lastModifiedBy>Doug Engstrom</cp:lastModifiedBy>
  <dcterms:created xsi:type="dcterms:W3CDTF">2012-12-07T15:09:47Z</dcterms:created>
  <dcterms:modified xsi:type="dcterms:W3CDTF">2013-01-04T23:29:10Z</dcterms:modified>
</cp:coreProperties>
</file>